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<sst xmlns="http://schemas.openxmlformats.org/spreadsheetml/2006/main" count="57" uniqueCount="53">
  <si>
    <t>Номер документа</t>
  </si>
  <si>
    <t>Дата составления</t>
  </si>
  <si>
    <t>УТВЕРЖДЕНО</t>
  </si>
  <si>
    <t>ШТАТНОЕ РАСПИСАНИЕ</t>
  </si>
  <si>
    <t>Всего в год</t>
  </si>
  <si>
    <t>расшифровка подписи</t>
  </si>
  <si>
    <t>Администрация городского поселения Мишелевского муниципального образования</t>
  </si>
  <si>
    <t>В.Д. Журова</t>
  </si>
  <si>
    <t>личная подпись</t>
  </si>
  <si>
    <t>№ п/п</t>
  </si>
  <si>
    <t>Ежемесячные надбавки к должностному окладу, руб.</t>
  </si>
  <si>
    <t>за особые условия муниципаль-ной службы</t>
  </si>
  <si>
    <t>ежемесячное денежное поощрение</t>
  </si>
  <si>
    <t>за выслугу лет</t>
  </si>
  <si>
    <t>за классный чин</t>
  </si>
  <si>
    <t>Наименование должности</t>
  </si>
  <si>
    <t>Штат в количестве 14 единиц</t>
  </si>
  <si>
    <t>к Постановлению администрации</t>
  </si>
  <si>
    <t>городского поселения Мишелевского</t>
  </si>
  <si>
    <t>муниципального образования</t>
  </si>
  <si>
    <t>муниципальных служащих</t>
  </si>
  <si>
    <t>Консультант по организационно-правовой</t>
  </si>
  <si>
    <t>и кадровой работе</t>
  </si>
  <si>
    <t xml:space="preserve">Начальник отдела финансов, экономики </t>
  </si>
  <si>
    <t>и муниципальных закупок</t>
  </si>
  <si>
    <t>Премия (2 д/о)</t>
  </si>
  <si>
    <t>Заместитель главы городского поселения</t>
  </si>
  <si>
    <t>Начальник отдела финансов, экономики и муниципальных закупок</t>
  </si>
  <si>
    <t>Консультант по организационно-правовой и кадровой работе</t>
  </si>
  <si>
    <t>Ведущий специалист по экономической политике</t>
  </si>
  <si>
    <t>Ведущий специалист по работе с населением</t>
  </si>
  <si>
    <t>Ведущий специалист по муниципальному хозяйству</t>
  </si>
  <si>
    <t>Специалист по архитектуре и градостроительству</t>
  </si>
  <si>
    <t>Итого:</t>
  </si>
  <si>
    <t>Постановлением администрации Мишелевского</t>
  </si>
  <si>
    <t>муниципального образования от  "___" _____ 20___ г.  № ____</t>
  </si>
  <si>
    <t>Районный коэффициент</t>
  </si>
  <si>
    <t>Надбавка за работу в южных районах Ирк.обл.</t>
  </si>
  <si>
    <t>Месячный фонд оплаты труда, руб.</t>
  </si>
  <si>
    <t>Должностной оклад, руб.</t>
  </si>
  <si>
    <t>Количество штатных должностей</t>
  </si>
  <si>
    <t>Консультант - главный бухгалтер</t>
  </si>
  <si>
    <t>№ ____ от _________ 201___ г.</t>
  </si>
  <si>
    <t>Приложение № _____</t>
  </si>
  <si>
    <t>Всего в год (без премий</t>
  </si>
  <si>
    <t>Едино-вр. Выплата к отпуску 2 д/о и матер помощь 2 д/о</t>
  </si>
  <si>
    <t>Ведущий специалист по муниципальным закупкам</t>
  </si>
  <si>
    <t>Ведущий специалист по землепользованию</t>
  </si>
  <si>
    <t>Специалист по вопросам ЖКХ</t>
  </si>
  <si>
    <t>Ведущий специалист по муниципальным закупкам и тарифам ЖКХ</t>
  </si>
  <si>
    <t>Е.Н. Березкова</t>
  </si>
  <si>
    <t>Ведущий специалист по делопроизводству</t>
  </si>
  <si>
    <t>На период с 1 октября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</si>
</sst>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136" zoomScaleNormal="130" zoomScaleSheetLayoutView="136" zoomScalePageLayoutView="0" workbookViewId="0" topLeftCell="A13">
      <selection activeCell="I23" sqref="I23"/>
    </sheetView>
  </sheetViews>
  <sheetFormatPr defaultColWidth="9.00390625" defaultRowHeight="12.75"/>
  <cols>
    <col min="1" max="1" width="4.00390625" style="0" customWidth="1"/>
    <col min="2" max="2" width="24.125" style="0" customWidth="1"/>
    <col min="3" max="5" width="9.00390625" style="0" bestFit="1" customWidth="1"/>
    <col min="6" max="6" width="9.375" style="0" bestFit="1" customWidth="1"/>
    <col min="7" max="7" width="9.25390625" style="0" customWidth="1"/>
    <col min="8" max="10" width="9.375" style="0" bestFit="1" customWidth="1"/>
    <col min="11" max="11" width="9.875" style="0" bestFit="1" customWidth="1"/>
    <col min="12" max="12" width="9.25390625" style="0" customWidth="1"/>
    <col min="13" max="13" width="9.875" style="0" bestFit="1" customWidth="1"/>
    <col min="14" max="15" width="11.375" style="0" customWidth="1"/>
    <col min="16" max="16" width="9.875" style="0" customWidth="1"/>
    <col min="18" max="18" width="11.625" style="0" customWidth="1"/>
  </cols>
  <sheetData>
    <row r="1" spans="1:12" ht="13.5" customHeight="1">
      <c r="A1" s="6"/>
      <c r="B1" s="6"/>
      <c r="C1" s="21"/>
      <c r="D1" s="21"/>
      <c r="E1" s="21"/>
      <c r="F1" s="21"/>
      <c r="G1" s="21"/>
      <c r="H1" s="21"/>
      <c r="I1" s="28" t="s">
        <v>43</v>
      </c>
      <c r="J1" s="21"/>
      <c r="L1" s="4"/>
    </row>
    <row r="2" spans="1:12" ht="12.75">
      <c r="A2" s="6"/>
      <c r="B2" s="6"/>
      <c r="C2" s="21"/>
      <c r="D2" s="21"/>
      <c r="E2" s="21"/>
      <c r="F2" s="21"/>
      <c r="G2" s="21"/>
      <c r="H2" s="21"/>
      <c r="I2" s="28" t="s">
        <v>17</v>
      </c>
      <c r="J2" s="21"/>
      <c r="L2" s="4"/>
    </row>
    <row r="3" spans="1:12" ht="12.75">
      <c r="A3" s="6"/>
      <c r="B3" s="6"/>
      <c r="C3" s="21"/>
      <c r="D3" s="21"/>
      <c r="E3" s="21"/>
      <c r="F3" s="21"/>
      <c r="G3" s="21"/>
      <c r="H3" s="21"/>
      <c r="I3" s="28" t="s">
        <v>18</v>
      </c>
      <c r="J3" s="21"/>
      <c r="L3" s="4"/>
    </row>
    <row r="4" spans="1:12" ht="12.75">
      <c r="A4" s="6"/>
      <c r="B4" s="6"/>
      <c r="C4" s="6"/>
      <c r="D4" s="6"/>
      <c r="E4" s="6"/>
      <c r="F4" s="6"/>
      <c r="G4" s="6"/>
      <c r="H4" s="6"/>
      <c r="I4" s="28" t="s">
        <v>19</v>
      </c>
      <c r="J4" s="6"/>
      <c r="L4" s="4"/>
    </row>
    <row r="5" spans="1:12" ht="12.75">
      <c r="A5" s="6"/>
      <c r="B5" s="6"/>
      <c r="C5" s="6"/>
      <c r="D5" s="6"/>
      <c r="E5" s="6"/>
      <c r="F5" s="6"/>
      <c r="G5" s="6"/>
      <c r="H5" s="6"/>
      <c r="I5" s="28" t="s">
        <v>42</v>
      </c>
      <c r="J5" s="6"/>
      <c r="L5" s="4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4"/>
      <c r="N6" s="7"/>
      <c r="O6" s="7"/>
    </row>
    <row r="7" spans="1:15" ht="12.75">
      <c r="A7" s="6"/>
      <c r="B7" s="22" t="s">
        <v>6</v>
      </c>
      <c r="C7" s="6"/>
      <c r="D7" s="6"/>
      <c r="E7" s="6"/>
      <c r="F7" s="6"/>
      <c r="G7" s="6"/>
      <c r="H7" s="6"/>
      <c r="I7" s="6"/>
      <c r="J7" s="6"/>
      <c r="K7" s="6"/>
      <c r="M7" s="4"/>
      <c r="N7" s="3"/>
      <c r="O7" s="3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 t="s">
        <v>3</v>
      </c>
      <c r="C9" s="34" t="s">
        <v>0</v>
      </c>
      <c r="D9" s="34"/>
      <c r="E9" s="34" t="s">
        <v>1</v>
      </c>
      <c r="F9" s="34"/>
      <c r="G9" s="24"/>
      <c r="H9" s="6"/>
      <c r="I9" s="6"/>
      <c r="J9" s="6"/>
      <c r="K9" s="6"/>
    </row>
    <row r="10" spans="1:11" ht="12.75">
      <c r="A10" s="6"/>
      <c r="B10" s="6"/>
      <c r="C10" s="34"/>
      <c r="D10" s="34"/>
      <c r="E10" s="35"/>
      <c r="F10" s="34"/>
      <c r="G10" s="24"/>
      <c r="H10" s="6"/>
      <c r="I10" s="6"/>
      <c r="J10" s="6"/>
      <c r="K10" s="6"/>
    </row>
    <row r="11" spans="1:11" ht="12.75">
      <c r="A11" s="6"/>
      <c r="B11" s="25"/>
      <c r="C11" s="6"/>
      <c r="D11" s="6"/>
      <c r="E11" s="6"/>
      <c r="F11" s="6"/>
      <c r="G11" s="6" t="s">
        <v>2</v>
      </c>
      <c r="H11" s="6"/>
      <c r="I11" s="6"/>
      <c r="J11" s="6"/>
      <c r="K11" s="6"/>
    </row>
    <row r="12" spans="1:11" ht="12.75">
      <c r="A12" s="6"/>
      <c r="B12" s="6" t="s">
        <v>20</v>
      </c>
      <c r="C12" s="6"/>
      <c r="D12" s="6"/>
      <c r="E12" s="6"/>
      <c r="F12" s="6"/>
      <c r="G12" s="26" t="s">
        <v>34</v>
      </c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26" t="s">
        <v>35</v>
      </c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26" t="s">
        <v>16</v>
      </c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2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27" t="s">
        <v>52</v>
      </c>
      <c r="G16" s="6"/>
      <c r="H16" s="6"/>
      <c r="I16" s="6"/>
      <c r="J16" s="6"/>
      <c r="K16" s="6"/>
    </row>
    <row r="17" ht="13.5" customHeight="1">
      <c r="F17" s="2"/>
    </row>
    <row r="18" spans="1:15" ht="12.75" customHeight="1">
      <c r="A18" s="36" t="s">
        <v>9</v>
      </c>
      <c r="B18" s="36" t="s">
        <v>15</v>
      </c>
      <c r="C18" s="36" t="s">
        <v>40</v>
      </c>
      <c r="D18" s="36" t="s">
        <v>39</v>
      </c>
      <c r="E18" s="40" t="s">
        <v>10</v>
      </c>
      <c r="F18" s="40"/>
      <c r="G18" s="40"/>
      <c r="H18" s="40"/>
      <c r="I18" s="38" t="s">
        <v>36</v>
      </c>
      <c r="J18" s="39" t="s">
        <v>37</v>
      </c>
      <c r="K18" s="36" t="s">
        <v>38</v>
      </c>
      <c r="L18" s="37" t="s">
        <v>25</v>
      </c>
      <c r="M18" s="37" t="s">
        <v>45</v>
      </c>
      <c r="N18" s="37" t="s">
        <v>4</v>
      </c>
      <c r="O18" s="37" t="s">
        <v>44</v>
      </c>
    </row>
    <row r="19" spans="1:15" ht="44.25" customHeight="1">
      <c r="A19" s="36"/>
      <c r="B19" s="36"/>
      <c r="C19" s="36"/>
      <c r="D19" s="36"/>
      <c r="E19" s="33" t="s">
        <v>13</v>
      </c>
      <c r="F19" s="32" t="s">
        <v>11</v>
      </c>
      <c r="G19" s="32" t="s">
        <v>12</v>
      </c>
      <c r="H19" s="32" t="s">
        <v>14</v>
      </c>
      <c r="I19" s="38"/>
      <c r="J19" s="39"/>
      <c r="K19" s="36"/>
      <c r="L19" s="37"/>
      <c r="M19" s="37"/>
      <c r="N19" s="37"/>
      <c r="O19" s="37"/>
    </row>
    <row r="20" spans="1:15" ht="12.75">
      <c r="A20" s="16">
        <v>1</v>
      </c>
      <c r="B20" s="16">
        <v>2</v>
      </c>
      <c r="C20" s="16">
        <v>3</v>
      </c>
      <c r="D20" s="16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16">
        <v>10</v>
      </c>
      <c r="K20" s="16">
        <v>11</v>
      </c>
      <c r="L20" s="16">
        <v>12</v>
      </c>
      <c r="M20" s="23">
        <v>13</v>
      </c>
      <c r="N20" s="23">
        <v>14</v>
      </c>
      <c r="O20" s="23">
        <v>14</v>
      </c>
    </row>
    <row r="21" spans="1:15" s="11" customFormat="1" ht="22.5">
      <c r="A21" s="16">
        <v>1</v>
      </c>
      <c r="B21" s="18" t="s">
        <v>26</v>
      </c>
      <c r="C21" s="19">
        <v>1</v>
      </c>
      <c r="D21" s="20">
        <v>7362</v>
      </c>
      <c r="E21" s="20">
        <f>D21*0.15</f>
        <v>1104.3</v>
      </c>
      <c r="F21" s="20">
        <f>D21*1.5</f>
        <v>11043</v>
      </c>
      <c r="G21" s="20">
        <f>D21*4</f>
        <v>29448</v>
      </c>
      <c r="H21" s="20">
        <f>D21*0.15</f>
        <v>1104.3</v>
      </c>
      <c r="I21" s="20">
        <f aca="true" t="shared" si="0" ref="I21:I35">(D21+E21+F21+G21+H21)*0.3</f>
        <v>15018.480000000001</v>
      </c>
      <c r="J21" s="20">
        <f aca="true" t="shared" si="1" ref="J21:J35">(D21+E21+F21+G21+H21)*0.3</f>
        <v>15018.480000000001</v>
      </c>
      <c r="K21" s="20">
        <f aca="true" t="shared" si="2" ref="K21:K26">D21+E21+F21+G21+H21+I21+J21</f>
        <v>80098.56000000001</v>
      </c>
      <c r="L21" s="17">
        <f>D21*2*1.6</f>
        <v>23558.4</v>
      </c>
      <c r="M21" s="17">
        <f>D21*4*1.6</f>
        <v>47116.8</v>
      </c>
      <c r="N21" s="17">
        <f>K21*12+L21+M21</f>
        <v>1031857.9200000003</v>
      </c>
      <c r="O21" s="17">
        <f>K21*12+M21</f>
        <v>1008299.5200000003</v>
      </c>
    </row>
    <row r="22" spans="1:16" s="11" customFormat="1" ht="24" customHeight="1">
      <c r="A22" s="16">
        <v>2</v>
      </c>
      <c r="B22" s="18" t="s">
        <v>27</v>
      </c>
      <c r="C22" s="19">
        <v>1</v>
      </c>
      <c r="D22" s="20">
        <v>6731</v>
      </c>
      <c r="E22" s="20">
        <f>D22*0.1</f>
        <v>673.1</v>
      </c>
      <c r="F22" s="20">
        <f>D22*1.2</f>
        <v>8077.2</v>
      </c>
      <c r="G22" s="20">
        <f>D22*3</f>
        <v>20193</v>
      </c>
      <c r="H22" s="20">
        <f>D22*0.15</f>
        <v>1009.65</v>
      </c>
      <c r="I22" s="20">
        <f t="shared" si="0"/>
        <v>11005.185000000001</v>
      </c>
      <c r="J22" s="20">
        <f t="shared" si="1"/>
        <v>11005.185000000001</v>
      </c>
      <c r="K22" s="20">
        <f t="shared" si="2"/>
        <v>58694.32000000001</v>
      </c>
      <c r="L22" s="17">
        <f aca="true" t="shared" si="3" ref="L22:L35">D22*2*1.6</f>
        <v>21539.2</v>
      </c>
      <c r="M22" s="17">
        <f aca="true" t="shared" si="4" ref="M22:M35">D22*4*1.6</f>
        <v>43078.4</v>
      </c>
      <c r="N22" s="17">
        <f aca="true" t="shared" si="5" ref="N22:N33">K22*12+L22+M22</f>
        <v>768949.4400000001</v>
      </c>
      <c r="O22" s="17">
        <f aca="true" t="shared" si="6" ref="O22:O35">K22*12+M22</f>
        <v>747410.2400000001</v>
      </c>
      <c r="P22" s="12"/>
    </row>
    <row r="23" spans="1:15" s="11" customFormat="1" ht="22.5">
      <c r="A23" s="16">
        <v>3</v>
      </c>
      <c r="B23" s="18" t="s">
        <v>28</v>
      </c>
      <c r="C23" s="19">
        <v>1</v>
      </c>
      <c r="D23" s="20">
        <v>5470</v>
      </c>
      <c r="E23" s="20">
        <f>D23*0.2</f>
        <v>1094</v>
      </c>
      <c r="F23" s="20">
        <f>D23*0.9</f>
        <v>4923</v>
      </c>
      <c r="G23" s="20">
        <f aca="true" t="shared" si="7" ref="G23:G33">D23*2.5</f>
        <v>13675</v>
      </c>
      <c r="H23" s="20">
        <f>D23*0.45</f>
        <v>2461.5</v>
      </c>
      <c r="I23" s="20">
        <f t="shared" si="0"/>
        <v>8287.05</v>
      </c>
      <c r="J23" s="20">
        <f t="shared" si="1"/>
        <v>8287.05</v>
      </c>
      <c r="K23" s="20">
        <f t="shared" si="2"/>
        <v>44197.600000000006</v>
      </c>
      <c r="L23" s="17">
        <f t="shared" si="3"/>
        <v>17504</v>
      </c>
      <c r="M23" s="17">
        <f t="shared" si="4"/>
        <v>35008</v>
      </c>
      <c r="N23" s="17">
        <f t="shared" si="5"/>
        <v>582883.2000000001</v>
      </c>
      <c r="O23" s="17">
        <f t="shared" si="6"/>
        <v>565379.2000000001</v>
      </c>
    </row>
    <row r="24" spans="1:15" s="11" customFormat="1" ht="22.5">
      <c r="A24" s="31">
        <v>4</v>
      </c>
      <c r="B24" s="18" t="s">
        <v>41</v>
      </c>
      <c r="C24" s="19">
        <v>1</v>
      </c>
      <c r="D24" s="20">
        <v>5470</v>
      </c>
      <c r="E24" s="20">
        <f>D24*0.15</f>
        <v>820.5</v>
      </c>
      <c r="F24" s="20">
        <f>D24*0.9</f>
        <v>4923</v>
      </c>
      <c r="G24" s="20">
        <f t="shared" si="7"/>
        <v>13675</v>
      </c>
      <c r="H24" s="20">
        <f>D24*0.15</f>
        <v>820.5</v>
      </c>
      <c r="I24" s="20">
        <f t="shared" si="0"/>
        <v>7712.7</v>
      </c>
      <c r="J24" s="20">
        <f t="shared" si="1"/>
        <v>7712.7</v>
      </c>
      <c r="K24" s="20">
        <f t="shared" si="2"/>
        <v>41134.399999999994</v>
      </c>
      <c r="L24" s="17">
        <f>D24*2*1.6</f>
        <v>17504</v>
      </c>
      <c r="M24" s="17">
        <f t="shared" si="4"/>
        <v>35008</v>
      </c>
      <c r="N24" s="17">
        <f>K24*12+L24+M24</f>
        <v>546124.7999999999</v>
      </c>
      <c r="O24" s="17">
        <f t="shared" si="6"/>
        <v>528620.7999999999</v>
      </c>
    </row>
    <row r="25" spans="1:15" s="11" customFormat="1" ht="22.5">
      <c r="A25" s="16">
        <v>5</v>
      </c>
      <c r="B25" s="18" t="s">
        <v>29</v>
      </c>
      <c r="C25" s="19">
        <v>1</v>
      </c>
      <c r="D25" s="20">
        <v>5049</v>
      </c>
      <c r="E25" s="20">
        <f>D25*0.15</f>
        <v>757.35</v>
      </c>
      <c r="F25" s="20">
        <f aca="true" t="shared" si="8" ref="F25:F34">D25*0.6</f>
        <v>3029.4</v>
      </c>
      <c r="G25" s="20">
        <f t="shared" si="7"/>
        <v>12622.5</v>
      </c>
      <c r="H25" s="20">
        <f>D25*0.3</f>
        <v>1514.7</v>
      </c>
      <c r="I25" s="20">
        <f t="shared" si="0"/>
        <v>6891.885</v>
      </c>
      <c r="J25" s="20">
        <f t="shared" si="1"/>
        <v>6891.885</v>
      </c>
      <c r="K25" s="20">
        <f t="shared" si="2"/>
        <v>36756.72</v>
      </c>
      <c r="L25" s="17">
        <f t="shared" si="3"/>
        <v>16156.800000000001</v>
      </c>
      <c r="M25" s="17">
        <f t="shared" si="4"/>
        <v>32313.600000000002</v>
      </c>
      <c r="N25" s="17">
        <f t="shared" si="5"/>
        <v>489551.04</v>
      </c>
      <c r="O25" s="17">
        <f t="shared" si="6"/>
        <v>473394.24</v>
      </c>
    </row>
    <row r="26" spans="1:15" s="11" customFormat="1" ht="22.5">
      <c r="A26" s="31">
        <v>6</v>
      </c>
      <c r="B26" s="18" t="s">
        <v>30</v>
      </c>
      <c r="C26" s="19">
        <v>1</v>
      </c>
      <c r="D26" s="20">
        <v>5049</v>
      </c>
      <c r="E26" s="20">
        <f>D26*0.2</f>
        <v>1009.8000000000001</v>
      </c>
      <c r="F26" s="20">
        <f t="shared" si="8"/>
        <v>3029.4</v>
      </c>
      <c r="G26" s="20">
        <f t="shared" si="7"/>
        <v>12622.5</v>
      </c>
      <c r="H26" s="20">
        <f>D26*0.3</f>
        <v>1514.7</v>
      </c>
      <c r="I26" s="20">
        <f t="shared" si="0"/>
        <v>6967.62</v>
      </c>
      <c r="J26" s="20">
        <f t="shared" si="1"/>
        <v>6967.62</v>
      </c>
      <c r="K26" s="20">
        <f t="shared" si="2"/>
        <v>37160.64</v>
      </c>
      <c r="L26" s="17">
        <f t="shared" si="3"/>
        <v>16156.800000000001</v>
      </c>
      <c r="M26" s="17">
        <f t="shared" si="4"/>
        <v>32313.600000000002</v>
      </c>
      <c r="N26" s="17">
        <f t="shared" si="5"/>
        <v>494398.07999999996</v>
      </c>
      <c r="O26" s="17">
        <f t="shared" si="6"/>
        <v>478241.27999999997</v>
      </c>
    </row>
    <row r="27" spans="1:15" s="11" customFormat="1" ht="22.5">
      <c r="A27" s="16">
        <v>7</v>
      </c>
      <c r="B27" s="18" t="s">
        <v>30</v>
      </c>
      <c r="C27" s="19">
        <v>1</v>
      </c>
      <c r="D27" s="20">
        <v>5049</v>
      </c>
      <c r="E27" s="20">
        <f>D27*0.2</f>
        <v>1009.8000000000001</v>
      </c>
      <c r="F27" s="20">
        <f t="shared" si="8"/>
        <v>3029.4</v>
      </c>
      <c r="G27" s="20">
        <f t="shared" si="7"/>
        <v>12622.5</v>
      </c>
      <c r="H27" s="20">
        <f>D27*0.3</f>
        <v>1514.7</v>
      </c>
      <c r="I27" s="20">
        <f t="shared" si="0"/>
        <v>6967.62</v>
      </c>
      <c r="J27" s="20">
        <f t="shared" si="1"/>
        <v>6967.62</v>
      </c>
      <c r="K27" s="20">
        <f aca="true" t="shared" si="9" ref="K27:K35">D27+E27+F27+G27+H27+I27+J27</f>
        <v>37160.64</v>
      </c>
      <c r="L27" s="17">
        <f>D27*2*1.6</f>
        <v>16156.800000000001</v>
      </c>
      <c r="M27" s="17">
        <f>D27*4*1.6</f>
        <v>32313.600000000002</v>
      </c>
      <c r="N27" s="17">
        <f>K27*12+L27+M27</f>
        <v>494398.07999999996</v>
      </c>
      <c r="O27" s="17">
        <f>K27*12+M27</f>
        <v>478241.27999999997</v>
      </c>
    </row>
    <row r="28" spans="1:15" s="11" customFormat="1" ht="22.5">
      <c r="A28" s="31">
        <v>8</v>
      </c>
      <c r="B28" s="18" t="s">
        <v>30</v>
      </c>
      <c r="C28" s="19">
        <v>1</v>
      </c>
      <c r="D28" s="20">
        <v>5049</v>
      </c>
      <c r="E28" s="20">
        <f aca="true" t="shared" si="10" ref="E28:E33">D28*0.1</f>
        <v>504.90000000000003</v>
      </c>
      <c r="F28" s="20">
        <f t="shared" si="8"/>
        <v>3029.4</v>
      </c>
      <c r="G28" s="20">
        <f t="shared" si="7"/>
        <v>12622.5</v>
      </c>
      <c r="H28" s="20">
        <f>D28*0.3</f>
        <v>1514.7</v>
      </c>
      <c r="I28" s="20">
        <f t="shared" si="0"/>
        <v>6816.15</v>
      </c>
      <c r="J28" s="20">
        <f t="shared" si="1"/>
        <v>6816.15</v>
      </c>
      <c r="K28" s="20">
        <f t="shared" si="9"/>
        <v>36352.8</v>
      </c>
      <c r="L28" s="17">
        <f>D28*2*1.6</f>
        <v>16156.800000000001</v>
      </c>
      <c r="M28" s="17">
        <f>D28*4*1.6</f>
        <v>32313.600000000002</v>
      </c>
      <c r="N28" s="17">
        <f>K28*12+L28+M28</f>
        <v>484704</v>
      </c>
      <c r="O28" s="17">
        <f>K28*12+M28</f>
        <v>468547.2</v>
      </c>
    </row>
    <row r="29" spans="1:15" s="11" customFormat="1" ht="21.75" customHeight="1">
      <c r="A29" s="16">
        <v>9</v>
      </c>
      <c r="B29" s="18" t="s">
        <v>31</v>
      </c>
      <c r="C29" s="19">
        <v>1</v>
      </c>
      <c r="D29" s="20">
        <v>5049</v>
      </c>
      <c r="E29" s="20">
        <f t="shared" si="10"/>
        <v>504.90000000000003</v>
      </c>
      <c r="F29" s="20">
        <f t="shared" si="8"/>
        <v>3029.4</v>
      </c>
      <c r="G29" s="20">
        <f t="shared" si="7"/>
        <v>12622.5</v>
      </c>
      <c r="H29" s="20">
        <f>D29*0.3</f>
        <v>1514.7</v>
      </c>
      <c r="I29" s="20">
        <f t="shared" si="0"/>
        <v>6816.15</v>
      </c>
      <c r="J29" s="20">
        <f t="shared" si="1"/>
        <v>6816.15</v>
      </c>
      <c r="K29" s="20">
        <f t="shared" si="9"/>
        <v>36352.8</v>
      </c>
      <c r="L29" s="17">
        <f t="shared" si="3"/>
        <v>16156.800000000001</v>
      </c>
      <c r="M29" s="17">
        <f t="shared" si="4"/>
        <v>32313.600000000002</v>
      </c>
      <c r="N29" s="17">
        <f t="shared" si="5"/>
        <v>484704</v>
      </c>
      <c r="O29" s="17">
        <f t="shared" si="6"/>
        <v>468547.2</v>
      </c>
    </row>
    <row r="30" spans="1:15" s="11" customFormat="1" ht="22.5">
      <c r="A30" s="31">
        <v>10</v>
      </c>
      <c r="B30" s="18" t="s">
        <v>46</v>
      </c>
      <c r="C30" s="19">
        <v>1</v>
      </c>
      <c r="D30" s="20">
        <v>5049</v>
      </c>
      <c r="E30" s="20">
        <f t="shared" si="10"/>
        <v>504.90000000000003</v>
      </c>
      <c r="F30" s="20">
        <f t="shared" si="8"/>
        <v>3029.4</v>
      </c>
      <c r="G30" s="20">
        <f t="shared" si="7"/>
        <v>12622.5</v>
      </c>
      <c r="H30" s="20">
        <f>D30*0.15</f>
        <v>757.35</v>
      </c>
      <c r="I30" s="20">
        <f t="shared" si="0"/>
        <v>6588.944999999999</v>
      </c>
      <c r="J30" s="20">
        <f t="shared" si="1"/>
        <v>6588.944999999999</v>
      </c>
      <c r="K30" s="20">
        <f t="shared" si="9"/>
        <v>35141.03999999999</v>
      </c>
      <c r="L30" s="17">
        <f t="shared" si="3"/>
        <v>16156.800000000001</v>
      </c>
      <c r="M30" s="17">
        <f t="shared" si="4"/>
        <v>32313.600000000002</v>
      </c>
      <c r="N30" s="17">
        <f t="shared" si="5"/>
        <v>470162.8799999999</v>
      </c>
      <c r="O30" s="17">
        <f t="shared" si="6"/>
        <v>454006.0799999999</v>
      </c>
    </row>
    <row r="31" spans="1:15" s="11" customFormat="1" ht="22.5">
      <c r="A31" s="16">
        <v>11</v>
      </c>
      <c r="B31" s="18" t="s">
        <v>47</v>
      </c>
      <c r="C31" s="19">
        <v>1</v>
      </c>
      <c r="D31" s="20">
        <v>5049</v>
      </c>
      <c r="E31" s="20">
        <f t="shared" si="10"/>
        <v>504.90000000000003</v>
      </c>
      <c r="F31" s="20">
        <f t="shared" si="8"/>
        <v>3029.4</v>
      </c>
      <c r="G31" s="20">
        <f t="shared" si="7"/>
        <v>12622.5</v>
      </c>
      <c r="H31" s="20">
        <f>D31*0.15</f>
        <v>757.35</v>
      </c>
      <c r="I31" s="20">
        <f t="shared" si="0"/>
        <v>6588.944999999999</v>
      </c>
      <c r="J31" s="20">
        <f t="shared" si="1"/>
        <v>6588.944999999999</v>
      </c>
      <c r="K31" s="20">
        <f t="shared" si="9"/>
        <v>35141.03999999999</v>
      </c>
      <c r="L31" s="17">
        <f t="shared" si="3"/>
        <v>16156.800000000001</v>
      </c>
      <c r="M31" s="17">
        <f t="shared" si="4"/>
        <v>32313.600000000002</v>
      </c>
      <c r="N31" s="17">
        <f t="shared" si="5"/>
        <v>470162.8799999999</v>
      </c>
      <c r="O31" s="17">
        <f t="shared" si="6"/>
        <v>454006.0799999999</v>
      </c>
    </row>
    <row r="32" spans="1:15" s="11" customFormat="1" ht="22.5">
      <c r="A32" s="31">
        <v>12</v>
      </c>
      <c r="B32" s="18" t="s">
        <v>32</v>
      </c>
      <c r="C32" s="19">
        <v>0.5</v>
      </c>
      <c r="D32" s="20">
        <v>2314.5</v>
      </c>
      <c r="E32" s="20">
        <f t="shared" si="10"/>
        <v>231.45000000000002</v>
      </c>
      <c r="F32" s="20">
        <f t="shared" si="8"/>
        <v>1388.7</v>
      </c>
      <c r="G32" s="20">
        <f t="shared" si="7"/>
        <v>5786.25</v>
      </c>
      <c r="H32" s="20">
        <f>D32*0.15</f>
        <v>347.175</v>
      </c>
      <c r="I32" s="20">
        <f t="shared" si="0"/>
        <v>3020.4224999999997</v>
      </c>
      <c r="J32" s="20">
        <f t="shared" si="1"/>
        <v>3020.4224999999997</v>
      </c>
      <c r="K32" s="20">
        <f t="shared" si="9"/>
        <v>16108.919999999998</v>
      </c>
      <c r="L32" s="17">
        <f t="shared" si="3"/>
        <v>7406.400000000001</v>
      </c>
      <c r="M32" s="17">
        <f t="shared" si="4"/>
        <v>14812.800000000001</v>
      </c>
      <c r="N32" s="17">
        <f t="shared" si="5"/>
        <v>215526.23999999996</v>
      </c>
      <c r="O32" s="17">
        <f t="shared" si="6"/>
        <v>208119.83999999997</v>
      </c>
    </row>
    <row r="33" spans="1:16" s="11" customFormat="1" ht="12.75">
      <c r="A33" s="16">
        <v>13</v>
      </c>
      <c r="B33" s="18" t="s">
        <v>48</v>
      </c>
      <c r="C33" s="19">
        <v>0.5</v>
      </c>
      <c r="D33" s="20">
        <v>2314.5</v>
      </c>
      <c r="E33" s="20">
        <f t="shared" si="10"/>
        <v>231.45000000000002</v>
      </c>
      <c r="F33" s="20">
        <f t="shared" si="8"/>
        <v>1388.7</v>
      </c>
      <c r="G33" s="20">
        <f t="shared" si="7"/>
        <v>5786.25</v>
      </c>
      <c r="H33" s="20">
        <f>D33*0.15</f>
        <v>347.175</v>
      </c>
      <c r="I33" s="20">
        <f t="shared" si="0"/>
        <v>3020.4224999999997</v>
      </c>
      <c r="J33" s="20">
        <f t="shared" si="1"/>
        <v>3020.4224999999997</v>
      </c>
      <c r="K33" s="20">
        <f t="shared" si="9"/>
        <v>16108.919999999998</v>
      </c>
      <c r="L33" s="17">
        <f t="shared" si="3"/>
        <v>7406.400000000001</v>
      </c>
      <c r="M33" s="17">
        <f t="shared" si="4"/>
        <v>14812.800000000001</v>
      </c>
      <c r="N33" s="17">
        <f t="shared" si="5"/>
        <v>215526.23999999996</v>
      </c>
      <c r="O33" s="17">
        <f t="shared" si="6"/>
        <v>208119.83999999997</v>
      </c>
      <c r="P33" s="12"/>
    </row>
    <row r="34" spans="1:16" s="11" customFormat="1" ht="22.5">
      <c r="A34" s="31">
        <v>14</v>
      </c>
      <c r="B34" s="18" t="s">
        <v>51</v>
      </c>
      <c r="C34" s="19">
        <v>1</v>
      </c>
      <c r="D34" s="20">
        <v>5049</v>
      </c>
      <c r="E34" s="20">
        <f>D34*0.15</f>
        <v>757.35</v>
      </c>
      <c r="F34" s="20">
        <f t="shared" si="8"/>
        <v>3029.4</v>
      </c>
      <c r="G34" s="20">
        <f>D35*2.5</f>
        <v>12622.5</v>
      </c>
      <c r="H34" s="20">
        <f>D34*0.3</f>
        <v>1514.7</v>
      </c>
      <c r="I34" s="20">
        <f t="shared" si="0"/>
        <v>6891.885</v>
      </c>
      <c r="J34" s="20">
        <f t="shared" si="1"/>
        <v>6891.885</v>
      </c>
      <c r="K34" s="20">
        <f t="shared" si="9"/>
        <v>36756.72</v>
      </c>
      <c r="L34" s="17">
        <f t="shared" si="3"/>
        <v>16156.800000000001</v>
      </c>
      <c r="M34" s="17">
        <f t="shared" si="4"/>
        <v>32313.600000000002</v>
      </c>
      <c r="N34" s="17">
        <f>K34*12+L34+M34</f>
        <v>489551.04</v>
      </c>
      <c r="O34" s="17">
        <f t="shared" si="6"/>
        <v>473394.24</v>
      </c>
      <c r="P34" s="12"/>
    </row>
    <row r="35" spans="1:16" s="11" customFormat="1" ht="33.75">
      <c r="A35" s="16">
        <v>15</v>
      </c>
      <c r="B35" s="18" t="s">
        <v>49</v>
      </c>
      <c r="C35" s="19">
        <v>1</v>
      </c>
      <c r="D35" s="20">
        <v>5049</v>
      </c>
      <c r="E35" s="20">
        <f>D35*0.15</f>
        <v>757.35</v>
      </c>
      <c r="F35" s="20">
        <f>ROUND(D35*0.6,0)</f>
        <v>3029</v>
      </c>
      <c r="G35" s="20">
        <f>D35*2.5</f>
        <v>12622.5</v>
      </c>
      <c r="H35" s="20">
        <f>D35*0.3</f>
        <v>1514.7</v>
      </c>
      <c r="I35" s="20">
        <f t="shared" si="0"/>
        <v>6891.764999999999</v>
      </c>
      <c r="J35" s="20">
        <f t="shared" si="1"/>
        <v>6891.764999999999</v>
      </c>
      <c r="K35" s="20">
        <f t="shared" si="9"/>
        <v>36756.08</v>
      </c>
      <c r="L35" s="17">
        <f t="shared" si="3"/>
        <v>16156.800000000001</v>
      </c>
      <c r="M35" s="17">
        <f t="shared" si="4"/>
        <v>32313.600000000002</v>
      </c>
      <c r="N35" s="17">
        <f>K35*12+L35+M35</f>
        <v>489543.36</v>
      </c>
      <c r="O35" s="17">
        <f t="shared" si="6"/>
        <v>473386.56</v>
      </c>
      <c r="P35" s="12"/>
    </row>
    <row r="36" spans="1:16" s="11" customFormat="1" ht="12.75">
      <c r="A36" s="16"/>
      <c r="B36" s="18" t="s">
        <v>33</v>
      </c>
      <c r="C36" s="19">
        <f aca="true" t="shared" si="11" ref="C36:J36">SUM(C21:C35)</f>
        <v>14</v>
      </c>
      <c r="D36" s="20">
        <f t="shared" si="11"/>
        <v>75103</v>
      </c>
      <c r="E36" s="20">
        <f t="shared" si="11"/>
        <v>10466.050000000001</v>
      </c>
      <c r="F36" s="20">
        <f t="shared" si="11"/>
        <v>59007.8</v>
      </c>
      <c r="G36" s="20">
        <f t="shared" si="11"/>
        <v>202166</v>
      </c>
      <c r="H36" s="20">
        <f t="shared" si="11"/>
        <v>18207.9</v>
      </c>
      <c r="I36" s="20">
        <f t="shared" si="11"/>
        <v>109485.22499999998</v>
      </c>
      <c r="J36" s="20">
        <f t="shared" si="11"/>
        <v>109485.22499999998</v>
      </c>
      <c r="K36" s="20">
        <f>SUM(K21:K35)</f>
        <v>583921.1999999998</v>
      </c>
      <c r="L36" s="20">
        <f>SUM(L21:L35)</f>
        <v>240329.59999999995</v>
      </c>
      <c r="M36" s="20">
        <f>SUM(M21:M35)</f>
        <v>480659.1999999999</v>
      </c>
      <c r="N36" s="20">
        <f>SUM(N21:N35)</f>
        <v>7728043.200000001</v>
      </c>
      <c r="O36" s="20">
        <f>SUM(O21:O35)</f>
        <v>7487713.6</v>
      </c>
      <c r="P36" s="12"/>
    </row>
    <row r="37" spans="1:16" s="11" customFormat="1" ht="12.75">
      <c r="A37" s="5"/>
      <c r="B37" s="5"/>
      <c r="C37" s="13"/>
      <c r="D37" s="13"/>
      <c r="E37" s="14"/>
      <c r="F37" s="14"/>
      <c r="G37" s="15"/>
      <c r="H37" s="15"/>
      <c r="I37" s="13"/>
      <c r="J37" s="13"/>
      <c r="K37" s="5"/>
      <c r="L37" s="5"/>
      <c r="M37" s="13"/>
      <c r="N37" s="5"/>
      <c r="O37" s="5"/>
      <c r="P37" s="12"/>
    </row>
    <row r="38" spans="1:11" ht="12.75">
      <c r="A38" s="6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2" ht="12.75">
      <c r="A39" s="6" t="s">
        <v>24</v>
      </c>
      <c r="B39" s="6"/>
      <c r="C39" s="6"/>
      <c r="D39" s="29"/>
      <c r="E39" s="30"/>
      <c r="F39" s="30"/>
      <c r="G39" s="30"/>
      <c r="H39" s="29"/>
      <c r="I39" s="6"/>
      <c r="J39" s="30" t="s">
        <v>50</v>
      </c>
      <c r="K39" s="30"/>
      <c r="L39" s="11"/>
    </row>
    <row r="40" spans="1:13" ht="12.75">
      <c r="A40" s="6"/>
      <c r="B40" s="6"/>
      <c r="C40" s="6"/>
      <c r="D40" s="6"/>
      <c r="E40" s="6"/>
      <c r="F40" s="21" t="s">
        <v>8</v>
      </c>
      <c r="G40" s="6"/>
      <c r="H40" s="6"/>
      <c r="I40" s="6"/>
      <c r="J40" s="21" t="s">
        <v>5</v>
      </c>
      <c r="K40" s="6"/>
      <c r="M40" s="1"/>
    </row>
    <row r="42" spans="1:9" ht="12.75">
      <c r="A42" s="9"/>
      <c r="B42" s="9"/>
      <c r="C42" s="8"/>
      <c r="D42" s="8"/>
      <c r="E42" s="8"/>
      <c r="F42" s="8"/>
      <c r="G42" s="8"/>
      <c r="H42" s="8"/>
      <c r="I42" s="10"/>
    </row>
    <row r="43" spans="1:11" ht="12.75">
      <c r="A43" s="6" t="s">
        <v>21</v>
      </c>
      <c r="B43" s="6"/>
      <c r="C43" s="21"/>
      <c r="D43" s="21"/>
      <c r="E43" s="21"/>
      <c r="F43" s="21"/>
      <c r="G43" s="21"/>
      <c r="H43" s="21"/>
      <c r="I43" s="21"/>
      <c r="J43" s="21"/>
      <c r="K43" s="6"/>
    </row>
    <row r="44" spans="1:12" ht="12.75">
      <c r="A44" s="6" t="s">
        <v>22</v>
      </c>
      <c r="B44" s="6"/>
      <c r="C44" s="6"/>
      <c r="D44" s="29"/>
      <c r="E44" s="30"/>
      <c r="F44" s="30"/>
      <c r="G44" s="30"/>
      <c r="H44" s="29"/>
      <c r="I44" s="6"/>
      <c r="J44" s="30" t="s">
        <v>7</v>
      </c>
      <c r="K44" s="30"/>
      <c r="L44" s="11"/>
    </row>
    <row r="45" spans="1:13" ht="13.5" customHeight="1">
      <c r="A45" s="6"/>
      <c r="B45" s="6"/>
      <c r="C45" s="6"/>
      <c r="D45" s="6"/>
      <c r="E45" s="6"/>
      <c r="F45" s="21" t="s">
        <v>8</v>
      </c>
      <c r="G45" s="6"/>
      <c r="H45" s="6"/>
      <c r="I45" s="6"/>
      <c r="J45" s="21" t="s">
        <v>5</v>
      </c>
      <c r="K45" s="6"/>
      <c r="M45" s="1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sheetProtection/>
  <mergeCells count="16">
    <mergeCell ref="O18:O19"/>
    <mergeCell ref="A18:A19"/>
    <mergeCell ref="I18:I19"/>
    <mergeCell ref="J18:J19"/>
    <mergeCell ref="E18:H18"/>
    <mergeCell ref="B18:B19"/>
    <mergeCell ref="K18:K19"/>
    <mergeCell ref="N18:N19"/>
    <mergeCell ref="M18:M19"/>
    <mergeCell ref="L18:L19"/>
    <mergeCell ref="C9:D9"/>
    <mergeCell ref="E9:F9"/>
    <mergeCell ref="C10:D10"/>
    <mergeCell ref="E10:F10"/>
    <mergeCell ref="D18:D19"/>
    <mergeCell ref="C18:C19"/>
  </mergeCells>
  <printOptions/>
  <pageMargins left="0.52" right="0.15748031496062992" top="0.5118110236220472" bottom="0.5118110236220472" header="0.31496062992125984" footer="0.5118110236220472"/>
  <pageSetup fitToHeight="0" horizontalDpi="600" verticalDpi="600" orientation="landscape" paperSize="9" scale="122" r:id="rId1"/>
  <rowBreaks count="1" manualBreakCount="1"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2:O21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2:O21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2019-11-21T07:26:22Z</cp:lastPrinted>
  <dcterms:created xsi:type="dcterms:W3CDTF">2014-01-21T07:01:59Z</dcterms:created>
  <dcterms:modified xsi:type="dcterms:W3CDTF">2019-11-27T00:37:23Z</dcterms:modified>
  <cp:category/>
  <cp:version/>
  <cp:contentType/>
  <cp:contentStatus/>
</cp:coreProperties>
</file>